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CPS\COM\Mission communication\Egalité et discrimination\Index égalité salariale 2019 plus de 1000\Contenus site web\Tableur\"/>
    </mc:Choice>
  </mc:AlternateContent>
  <bookViews>
    <workbookView xWindow="0" yWindow="0" windowWidth="19440" windowHeight="906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62913"/>
</workbook>
</file>

<file path=xl/calcChain.xml><?xml version="1.0" encoding="utf-8"?>
<calcChain xmlns="http://schemas.openxmlformats.org/spreadsheetml/2006/main">
  <c r="C12" i="12" l="1"/>
  <c r="D9" i="9" l="1"/>
  <c r="E9" i="9"/>
  <c r="D14" i="9" l="1"/>
  <c r="E14" i="9" s="1"/>
  <c r="F9" i="9"/>
  <c r="C9" i="13"/>
  <c r="C6" i="13"/>
  <c r="G28" i="5"/>
  <c r="E22" i="5"/>
  <c r="G9" i="9" l="1"/>
  <c r="I9" i="9" l="1"/>
  <c r="H9" i="9"/>
  <c r="C28" i="5"/>
  <c r="D28" i="5"/>
  <c r="I10" i="9" l="1"/>
  <c r="D15" i="9"/>
  <c r="E15" i="9"/>
  <c r="J9" i="9"/>
  <c r="D16" i="9" s="1"/>
  <c r="E16" i="9"/>
  <c r="D12" i="12"/>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K15" i="5" l="1"/>
  <c r="B8" i="7"/>
  <c r="K13" i="5"/>
  <c r="K27" i="5"/>
  <c r="K14" i="5"/>
  <c r="D8" i="12"/>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I12" i="5"/>
  <c r="K12" i="5" s="1"/>
  <c r="D11" i="10" l="1"/>
  <c r="C14" i="12"/>
  <c r="D14" i="12" s="1"/>
  <c r="F8" i="7"/>
  <c r="J12" i="5"/>
  <c r="J28" i="5" s="1"/>
  <c r="D32" i="5" l="1"/>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1" i="7" l="1"/>
  <c r="D10" i="7"/>
</calcChain>
</file>

<file path=xl/comments1.xml><?xml version="1.0" encoding="utf-8"?>
<comments xmlns="http://schemas.openxmlformats.org/spreadsheetml/2006/main">
  <authors>
    <author>CECI-RENAUD, Nila 2 (DARES)</author>
  </authors>
  <commentList>
    <comment ref="C10" authorId="0" shapeId="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<sst xmlns="http://schemas.openxmlformats.org/spreadsheetml/2006/main" count="150" uniqueCount="94">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</sst>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110">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0" fontId="0" fillId="0" borderId="0" xfId="0" applyFill="1"/>
    <xf numFmtId="0" fontId="6" fillId="0" borderId="0" xfId="0" applyFont="1" applyFill="1" applyBorder="1" applyAlignment="1">
      <alignment horizontal="left" vertical="center" readingOrder="1"/>
    </xf>
    <xf numFmtId="0" fontId="15" fillId="0" borderId="0" xfId="0" applyFont="1"/>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65" fontId="0" fillId="0" borderId="0" xfId="0" applyNumberFormat="1" applyFill="1"/>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3" fillId="7" borderId="1" xfId="0" applyFont="1" applyFill="1" applyBorder="1" applyAlignment="1">
      <alignment horizontal="center" vertical="center" wrapText="1" readingOrder="1"/>
    </xf>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 fontId="2" fillId="8" borderId="1" xfId="0" applyNumberFormat="1" applyFont="1" applyFill="1" applyBorder="1" applyAlignment="1" applyProtection="1">
      <alignment horizontal="right" vertical="center" wrapText="1" indent="2"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0" fontId="7" fillId="0" borderId="0" xfId="0" applyFont="1" applyFill="1"/>
    <xf numFmtId="165" fontId="7" fillId="0" borderId="0" xfId="1" applyNumberFormat="1" applyFont="1" applyFill="1" applyAlignment="1">
      <alignment horizontal="right" indent="2"/>
    </xf>
    <xf numFmtId="0" fontId="6" fillId="0" borderId="9" xfId="0" applyFont="1" applyFill="1" applyBorder="1" applyAlignment="1">
      <alignment horizontal="left" vertical="center" readingOrder="1"/>
    </xf>
    <xf numFmtId="0" fontId="4" fillId="0" borderId="9" xfId="0" applyFont="1" applyFill="1" applyBorder="1" applyAlignment="1">
      <alignment horizontal="left" vertical="center" readingOrder="1"/>
    </xf>
    <xf numFmtId="0" fontId="3" fillId="7"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4"/>
  <sheetViews>
    <sheetView tabSelected="1" zoomScale="80" zoomScaleNormal="80" workbookViewId="0">
      <selection activeCell="F35" sqref="F35"/>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0" t="s">
        <v>40</v>
      </c>
      <c r="D1" s="1"/>
    </row>
    <row r="3" spans="1:11" ht="23.25" x14ac:dyDescent="0.35">
      <c r="A3" s="11" t="s">
        <v>55</v>
      </c>
      <c r="B3" s="68"/>
      <c r="C3" s="68"/>
      <c r="D3" s="68"/>
      <c r="E3" s="68"/>
      <c r="F3" s="68"/>
      <c r="G3" s="68"/>
      <c r="H3" s="68"/>
    </row>
    <row r="4" spans="1:11" ht="23.25" x14ac:dyDescent="0.35">
      <c r="A4" s="11" t="s">
        <v>88</v>
      </c>
      <c r="B4" s="68"/>
      <c r="C4" s="68"/>
      <c r="D4" s="68"/>
      <c r="E4" s="68"/>
      <c r="F4" s="68"/>
      <c r="G4" s="68"/>
      <c r="H4" s="68"/>
    </row>
    <row r="5" spans="1:11" ht="23.25" x14ac:dyDescent="0.35">
      <c r="A5" s="11" t="s">
        <v>56</v>
      </c>
      <c r="B5" s="68"/>
      <c r="C5" s="68"/>
      <c r="D5" s="68"/>
      <c r="E5" s="68"/>
      <c r="F5" s="68"/>
      <c r="G5" s="68"/>
      <c r="H5" s="68"/>
    </row>
    <row r="6" spans="1:11" ht="21" x14ac:dyDescent="0.35">
      <c r="A6" s="7"/>
    </row>
    <row r="7" spans="1:11" ht="21" x14ac:dyDescent="0.35">
      <c r="A7" s="40" t="s">
        <v>33</v>
      </c>
      <c r="B7" s="30"/>
      <c r="C7" s="62" t="s">
        <v>35</v>
      </c>
      <c r="D7" s="30" t="s">
        <v>59</v>
      </c>
    </row>
    <row r="8" spans="1:11" ht="44.25" customHeight="1" x14ac:dyDescent="0.25">
      <c r="A8" s="63" t="s">
        <v>34</v>
      </c>
      <c r="B8" s="64"/>
      <c r="C8" s="65">
        <v>0.05</v>
      </c>
      <c r="D8" s="93" t="s">
        <v>60</v>
      </c>
      <c r="E8" s="93"/>
      <c r="F8" s="93"/>
      <c r="G8" s="93"/>
      <c r="H8" s="93"/>
      <c r="I8" s="93"/>
      <c r="J8" s="93"/>
      <c r="K8" s="93"/>
    </row>
    <row r="10" spans="1:11" ht="45.75" customHeight="1" x14ac:dyDescent="0.25">
      <c r="A10" s="89" t="s">
        <v>2</v>
      </c>
      <c r="B10" s="89" t="s">
        <v>3</v>
      </c>
      <c r="C10" s="89" t="s">
        <v>38</v>
      </c>
      <c r="D10" s="89"/>
      <c r="E10" s="89" t="s">
        <v>39</v>
      </c>
      <c r="F10" s="89" t="s">
        <v>10</v>
      </c>
      <c r="G10" s="94" t="s">
        <v>23</v>
      </c>
      <c r="H10" s="95"/>
      <c r="I10" s="89" t="s">
        <v>8</v>
      </c>
      <c r="J10" s="89" t="s">
        <v>37</v>
      </c>
      <c r="K10" s="89" t="s">
        <v>9</v>
      </c>
    </row>
    <row r="11" spans="1:11" ht="23.25" x14ac:dyDescent="0.25">
      <c r="A11" s="89"/>
      <c r="B11" s="89"/>
      <c r="C11" s="8" t="s">
        <v>0</v>
      </c>
      <c r="D11" s="8" t="s">
        <v>1</v>
      </c>
      <c r="E11" s="89"/>
      <c r="F11" s="89"/>
      <c r="G11" s="8" t="s">
        <v>0</v>
      </c>
      <c r="H11" s="8" t="s">
        <v>1</v>
      </c>
      <c r="I11" s="89"/>
      <c r="J11" s="89"/>
      <c r="K11" s="89"/>
    </row>
    <row r="12" spans="1:11" ht="23.25" customHeight="1" x14ac:dyDescent="0.35">
      <c r="A12" s="89" t="s">
        <v>20</v>
      </c>
      <c r="B12" s="9" t="s">
        <v>7</v>
      </c>
      <c r="C12" s="18"/>
      <c r="D12" s="18"/>
      <c r="E12" s="19" t="str">
        <f>IF(AND(C12&gt;0,D12&gt;0),(D12-C12)/D12," ")</f>
        <v xml:space="preserve"> </v>
      </c>
      <c r="F12" s="19" t="str">
        <f t="shared" ref="F12" si="0">IF(ISNUMBER(E12),SIGN(E12)*MAX(0,ABS(E12)-$C$8)," ")</f>
        <v xml:space="preserve"> </v>
      </c>
      <c r="G12" s="20"/>
      <c r="H12" s="20"/>
      <c r="I12" s="21">
        <f>IF(AND(G12&gt;=3,H12&gt;=3),1,0)</f>
        <v>0</v>
      </c>
      <c r="J12" s="21">
        <f>I12*SUM(G12:H12)</f>
        <v>0</v>
      </c>
      <c r="K12" s="22">
        <f t="shared" ref="K12:K27" si="1">IF(I12=1,F12*J12/J$28,0)</f>
        <v>0</v>
      </c>
    </row>
    <row r="13" spans="1:11" ht="23.25" x14ac:dyDescent="0.35">
      <c r="A13" s="89"/>
      <c r="B13" s="9" t="s">
        <v>4</v>
      </c>
      <c r="C13" s="18"/>
      <c r="D13" s="18"/>
      <c r="E13" s="19" t="str">
        <f t="shared" ref="E13:E27" si="2">IF(AND(C13&gt;0,D13&gt;0),(D13-C13)/D13," ")</f>
        <v xml:space="preserve"> </v>
      </c>
      <c r="F13" s="19" t="str">
        <f t="shared" ref="F13:F27" si="3">IF(ISNUMBER(E13),SIGN(E13)*MAX(0,ABS(E13)-$C$8)," ")</f>
        <v xml:space="preserve"> </v>
      </c>
      <c r="G13" s="20"/>
      <c r="H13" s="20"/>
      <c r="I13" s="21">
        <f t="shared" ref="I13:I27" si="4">IF(AND(G13&gt;=3,H13&gt;=3),1,0)</f>
        <v>0</v>
      </c>
      <c r="J13" s="21">
        <f t="shared" ref="J13:J27" si="5">I13*SUM(G13:H13)</f>
        <v>0</v>
      </c>
      <c r="K13" s="22">
        <f t="shared" si="1"/>
        <v>0</v>
      </c>
    </row>
    <row r="14" spans="1:11" ht="23.25" x14ac:dyDescent="0.35">
      <c r="A14" s="89"/>
      <c r="B14" s="9" t="s">
        <v>5</v>
      </c>
      <c r="C14" s="23"/>
      <c r="D14" s="23"/>
      <c r="E14" s="19" t="str">
        <f t="shared" si="2"/>
        <v xml:space="preserve"> </v>
      </c>
      <c r="F14" s="19" t="str">
        <f t="shared" si="3"/>
        <v xml:space="preserve"> </v>
      </c>
      <c r="G14" s="20"/>
      <c r="H14" s="20"/>
      <c r="I14" s="21">
        <f t="shared" si="4"/>
        <v>0</v>
      </c>
      <c r="J14" s="21">
        <f t="shared" si="5"/>
        <v>0</v>
      </c>
      <c r="K14" s="22">
        <f t="shared" si="1"/>
        <v>0</v>
      </c>
    </row>
    <row r="15" spans="1:11" ht="23.25" x14ac:dyDescent="0.35">
      <c r="A15" s="89"/>
      <c r="B15" s="9" t="s">
        <v>6</v>
      </c>
      <c r="C15" s="23"/>
      <c r="D15" s="23"/>
      <c r="E15" s="19" t="str">
        <f t="shared" si="2"/>
        <v xml:space="preserve"> </v>
      </c>
      <c r="F15" s="19" t="str">
        <f t="shared" si="3"/>
        <v xml:space="preserve"> </v>
      </c>
      <c r="G15" s="20"/>
      <c r="H15" s="20"/>
      <c r="I15" s="21">
        <f t="shared" si="4"/>
        <v>0</v>
      </c>
      <c r="J15" s="21">
        <f t="shared" si="5"/>
        <v>0</v>
      </c>
      <c r="K15" s="22">
        <f t="shared" si="1"/>
        <v>0</v>
      </c>
    </row>
    <row r="16" spans="1:11" ht="23.25" customHeight="1" x14ac:dyDescent="0.35">
      <c r="A16" s="89" t="s">
        <v>19</v>
      </c>
      <c r="B16" s="9" t="s">
        <v>7</v>
      </c>
      <c r="C16" s="18"/>
      <c r="D16" s="18"/>
      <c r="E16" s="19" t="str">
        <f t="shared" si="2"/>
        <v xml:space="preserve"> </v>
      </c>
      <c r="F16" s="19" t="str">
        <f t="shared" si="3"/>
        <v xml:space="preserve"> </v>
      </c>
      <c r="G16" s="20"/>
      <c r="H16" s="20"/>
      <c r="I16" s="21">
        <f t="shared" si="4"/>
        <v>0</v>
      </c>
      <c r="J16" s="21">
        <f t="shared" si="5"/>
        <v>0</v>
      </c>
      <c r="K16" s="22">
        <f t="shared" si="1"/>
        <v>0</v>
      </c>
    </row>
    <row r="17" spans="1:11" ht="23.25" x14ac:dyDescent="0.35">
      <c r="A17" s="89"/>
      <c r="B17" s="9" t="s">
        <v>4</v>
      </c>
      <c r="C17" s="18"/>
      <c r="D17" s="18"/>
      <c r="E17" s="19" t="str">
        <f t="shared" si="2"/>
        <v xml:space="preserve"> </v>
      </c>
      <c r="F17" s="19" t="str">
        <f t="shared" si="3"/>
        <v xml:space="preserve"> </v>
      </c>
      <c r="G17" s="20"/>
      <c r="H17" s="20"/>
      <c r="I17" s="21">
        <f t="shared" si="4"/>
        <v>0</v>
      </c>
      <c r="J17" s="21">
        <f t="shared" si="5"/>
        <v>0</v>
      </c>
      <c r="K17" s="22">
        <f t="shared" si="1"/>
        <v>0</v>
      </c>
    </row>
    <row r="18" spans="1:11" ht="23.25" x14ac:dyDescent="0.35">
      <c r="A18" s="89"/>
      <c r="B18" s="9" t="s">
        <v>5</v>
      </c>
      <c r="C18" s="23"/>
      <c r="D18" s="18"/>
      <c r="E18" s="19" t="str">
        <f t="shared" si="2"/>
        <v xml:space="preserve"> </v>
      </c>
      <c r="F18" s="19" t="str">
        <f t="shared" si="3"/>
        <v xml:space="preserve"> </v>
      </c>
      <c r="G18" s="20"/>
      <c r="H18" s="20"/>
      <c r="I18" s="21">
        <f t="shared" si="4"/>
        <v>0</v>
      </c>
      <c r="J18" s="21">
        <f t="shared" si="5"/>
        <v>0</v>
      </c>
      <c r="K18" s="22">
        <f t="shared" si="1"/>
        <v>0</v>
      </c>
    </row>
    <row r="19" spans="1:11" ht="23.25" x14ac:dyDescent="0.35">
      <c r="A19" s="89"/>
      <c r="B19" s="9" t="s">
        <v>6</v>
      </c>
      <c r="C19" s="23"/>
      <c r="D19" s="23"/>
      <c r="E19" s="19" t="str">
        <f t="shared" si="2"/>
        <v xml:space="preserve"> </v>
      </c>
      <c r="F19" s="19" t="str">
        <f t="shared" si="3"/>
        <v xml:space="preserve"> </v>
      </c>
      <c r="G19" s="20"/>
      <c r="H19" s="20"/>
      <c r="I19" s="21">
        <f t="shared" si="4"/>
        <v>0</v>
      </c>
      <c r="J19" s="21">
        <f t="shared" si="5"/>
        <v>0</v>
      </c>
      <c r="K19" s="22">
        <f t="shared" si="1"/>
        <v>0</v>
      </c>
    </row>
    <row r="20" spans="1:11" ht="23.25" customHeight="1" x14ac:dyDescent="0.35">
      <c r="A20" s="89" t="s">
        <v>36</v>
      </c>
      <c r="B20" s="9" t="s">
        <v>7</v>
      </c>
      <c r="C20" s="18"/>
      <c r="D20" s="18"/>
      <c r="E20" s="19" t="str">
        <f t="shared" si="2"/>
        <v xml:space="preserve"> </v>
      </c>
      <c r="F20" s="19" t="str">
        <f t="shared" si="3"/>
        <v xml:space="preserve"> </v>
      </c>
      <c r="G20" s="20"/>
      <c r="H20" s="20"/>
      <c r="I20" s="21">
        <f t="shared" si="4"/>
        <v>0</v>
      </c>
      <c r="J20" s="21">
        <f t="shared" si="5"/>
        <v>0</v>
      </c>
      <c r="K20" s="22">
        <f>IF(I20=1,F20*J20/J$28,0)</f>
        <v>0</v>
      </c>
    </row>
    <row r="21" spans="1:11" ht="23.25" x14ac:dyDescent="0.35">
      <c r="A21" s="89"/>
      <c r="B21" s="9" t="s">
        <v>4</v>
      </c>
      <c r="C21" s="18"/>
      <c r="D21" s="18"/>
      <c r="E21" s="19" t="str">
        <f t="shared" si="2"/>
        <v xml:space="preserve"> </v>
      </c>
      <c r="F21" s="19" t="str">
        <f t="shared" si="3"/>
        <v xml:space="preserve"> </v>
      </c>
      <c r="G21" s="20"/>
      <c r="H21" s="20"/>
      <c r="I21" s="21">
        <f t="shared" si="4"/>
        <v>0</v>
      </c>
      <c r="J21" s="21">
        <f t="shared" si="5"/>
        <v>0</v>
      </c>
      <c r="K21" s="22">
        <f t="shared" si="1"/>
        <v>0</v>
      </c>
    </row>
    <row r="22" spans="1:11" ht="23.25" x14ac:dyDescent="0.35">
      <c r="A22" s="89"/>
      <c r="B22" s="9" t="s">
        <v>5</v>
      </c>
      <c r="C22" s="23"/>
      <c r="D22" s="23"/>
      <c r="E22" s="19" t="str">
        <f>IF(AND(C22&gt;0,D22&gt;0),(D22-C22)/D22," ")</f>
        <v xml:space="preserve"> </v>
      </c>
      <c r="F22" s="19" t="str">
        <f t="shared" si="3"/>
        <v xml:space="preserve"> </v>
      </c>
      <c r="G22" s="20"/>
      <c r="H22" s="20"/>
      <c r="I22" s="21">
        <f t="shared" si="4"/>
        <v>0</v>
      </c>
      <c r="J22" s="21">
        <f t="shared" si="5"/>
        <v>0</v>
      </c>
      <c r="K22" s="22">
        <f t="shared" si="1"/>
        <v>0</v>
      </c>
    </row>
    <row r="23" spans="1:11" ht="23.25" x14ac:dyDescent="0.35">
      <c r="A23" s="89"/>
      <c r="B23" s="9" t="s">
        <v>6</v>
      </c>
      <c r="C23" s="23"/>
      <c r="D23" s="23"/>
      <c r="E23" s="19" t="str">
        <f t="shared" si="2"/>
        <v xml:space="preserve"> </v>
      </c>
      <c r="F23" s="19" t="str">
        <f t="shared" si="3"/>
        <v xml:space="preserve"> </v>
      </c>
      <c r="G23" s="20"/>
      <c r="H23" s="20"/>
      <c r="I23" s="21">
        <f t="shared" si="4"/>
        <v>0</v>
      </c>
      <c r="J23" s="21">
        <f t="shared" si="5"/>
        <v>0</v>
      </c>
      <c r="K23" s="22">
        <f t="shared" si="1"/>
        <v>0</v>
      </c>
    </row>
    <row r="24" spans="1:11" ht="23.25" customHeight="1" x14ac:dyDescent="0.35">
      <c r="A24" s="89" t="s">
        <v>12</v>
      </c>
      <c r="B24" s="9" t="s">
        <v>7</v>
      </c>
      <c r="C24" s="18"/>
      <c r="D24" s="18"/>
      <c r="E24" s="19" t="str">
        <f t="shared" si="2"/>
        <v xml:space="preserve"> </v>
      </c>
      <c r="F24" s="19" t="str">
        <f t="shared" si="3"/>
        <v xml:space="preserve"> </v>
      </c>
      <c r="G24" s="20"/>
      <c r="H24" s="20"/>
      <c r="I24" s="21">
        <f t="shared" si="4"/>
        <v>0</v>
      </c>
      <c r="J24" s="21">
        <f t="shared" si="5"/>
        <v>0</v>
      </c>
      <c r="K24" s="22">
        <f t="shared" si="1"/>
        <v>0</v>
      </c>
    </row>
    <row r="25" spans="1:11" ht="23.25" x14ac:dyDescent="0.35">
      <c r="A25" s="89"/>
      <c r="B25" s="9" t="s">
        <v>4</v>
      </c>
      <c r="C25" s="18"/>
      <c r="D25" s="18"/>
      <c r="E25" s="19" t="str">
        <f t="shared" si="2"/>
        <v xml:space="preserve"> </v>
      </c>
      <c r="F25" s="19" t="str">
        <f t="shared" si="3"/>
        <v xml:space="preserve"> </v>
      </c>
      <c r="G25" s="20"/>
      <c r="H25" s="20"/>
      <c r="I25" s="21">
        <f t="shared" si="4"/>
        <v>0</v>
      </c>
      <c r="J25" s="21">
        <f t="shared" si="5"/>
        <v>0</v>
      </c>
      <c r="K25" s="22">
        <f t="shared" si="1"/>
        <v>0</v>
      </c>
    </row>
    <row r="26" spans="1:11" ht="23.25" x14ac:dyDescent="0.35">
      <c r="A26" s="89"/>
      <c r="B26" s="9" t="s">
        <v>5</v>
      </c>
      <c r="C26" s="23"/>
      <c r="D26" s="23"/>
      <c r="E26" s="19" t="str">
        <f t="shared" si="2"/>
        <v xml:space="preserve"> </v>
      </c>
      <c r="F26" s="19" t="str">
        <f t="shared" si="3"/>
        <v xml:space="preserve"> </v>
      </c>
      <c r="G26" s="20"/>
      <c r="H26" s="20"/>
      <c r="I26" s="21">
        <f t="shared" si="4"/>
        <v>0</v>
      </c>
      <c r="J26" s="21">
        <f t="shared" si="5"/>
        <v>0</v>
      </c>
      <c r="K26" s="22">
        <f t="shared" si="1"/>
        <v>0</v>
      </c>
    </row>
    <row r="27" spans="1:11" ht="23.25" x14ac:dyDescent="0.35">
      <c r="A27" s="89"/>
      <c r="B27" s="9" t="s">
        <v>6</v>
      </c>
      <c r="C27" s="23"/>
      <c r="D27" s="23"/>
      <c r="E27" s="19" t="str">
        <f t="shared" si="2"/>
        <v xml:space="preserve"> </v>
      </c>
      <c r="F27" s="19" t="str">
        <f t="shared" si="3"/>
        <v xml:space="preserve"> </v>
      </c>
      <c r="G27" s="20"/>
      <c r="H27" s="20"/>
      <c r="I27" s="21">
        <f t="shared" si="4"/>
        <v>0</v>
      </c>
      <c r="J27" s="21">
        <f t="shared" si="5"/>
        <v>0</v>
      </c>
      <c r="K27" s="22">
        <f t="shared" si="1"/>
        <v>0</v>
      </c>
    </row>
    <row r="28" spans="1:11" ht="36.75" customHeight="1" x14ac:dyDescent="0.25">
      <c r="A28" s="90" t="s">
        <v>27</v>
      </c>
      <c r="B28" s="90"/>
      <c r="C28" s="31" t="e">
        <f>SUMPRODUCT(C12:C27,G12:G27)/SUM(G12:G27)</f>
        <v>#DIV/0!</v>
      </c>
      <c r="D28" s="31" t="e">
        <f>SUMPRODUCT(D12:D27,H12:H27)/SUM(H12:H27)</f>
        <v>#DIV/0!</v>
      </c>
      <c r="E28" s="32" t="e">
        <f>IF(AND(C28&gt;0,D28&gt;0),(D28-C28)/D28," ")</f>
        <v>#DIV/0!</v>
      </c>
      <c r="F28" s="33"/>
      <c r="G28" s="91">
        <f>SUM(G12:H27)</f>
        <v>0</v>
      </c>
      <c r="H28" s="92"/>
      <c r="I28" s="33"/>
      <c r="J28" s="33">
        <f>SUM(J12:J27)</f>
        <v>0</v>
      </c>
      <c r="K28" s="72">
        <f>SUM(K12:K27)</f>
        <v>0</v>
      </c>
    </row>
    <row r="30" spans="1:11" s="68" customFormat="1" ht="23.25" x14ac:dyDescent="0.35">
      <c r="A30" s="69" t="s">
        <v>58</v>
      </c>
      <c r="B30" s="69"/>
      <c r="C30" s="69"/>
      <c r="H30" s="69"/>
    </row>
    <row r="31" spans="1:11" s="68" customFormat="1" ht="23.25" x14ac:dyDescent="0.35">
      <c r="A31" s="69"/>
      <c r="H31" s="69"/>
    </row>
    <row r="32" spans="1:11" ht="23.25" x14ac:dyDescent="0.35">
      <c r="A32" s="11" t="s">
        <v>18</v>
      </c>
      <c r="B32" s="4"/>
      <c r="D32" s="38" t="str">
        <f>IF(G28&gt;0,IF(J28&gt;=40%*G28,1,0),"#N/A")</f>
        <v>#N/A</v>
      </c>
      <c r="E32" s="12" t="str">
        <f>IF(D32=1,"Les effectifs valides représentent plus de 40 % des effectifs totaux.",IF(D32=0,"Les effectifs valides représentent moins de 40 % des effectifs totaux."," "))</f>
        <v xml:space="preserve"> </v>
      </c>
      <c r="H32" s="4"/>
    </row>
    <row r="33" spans="1:8" ht="23.25" x14ac:dyDescent="0.35">
      <c r="A33" s="11" t="s">
        <v>16</v>
      </c>
      <c r="B33" s="4"/>
      <c r="D33" s="14" t="str">
        <f>IF(D32=1,ABS(ROUND(100*K28,1)),IF(D32=0,"INCALCULABLE","#N/A"))</f>
        <v>#N/A</v>
      </c>
      <c r="E33" s="12" t="str">
        <f>IF(AND(K28&gt;0,D32=1),"Un écart de rémunération est constaté en faveur des hommes.",IF(AND(K28&lt;0,D32=1),"Un écart de rémunération est constaté en faveur des femmes."," "))</f>
        <v xml:space="preserve"> </v>
      </c>
      <c r="H33" s="4"/>
    </row>
    <row r="34" spans="1:8" ht="23.25" x14ac:dyDescent="0.35">
      <c r="A34" s="11" t="s">
        <v>17</v>
      </c>
      <c r="B34" s="4"/>
      <c r="D34" s="17" t="e">
        <f>VLOOKUP(D33,barèmes!B5:C26,2)</f>
        <v>#N/A</v>
      </c>
    </row>
  </sheetData>
  <mergeCells count="16">
    <mergeCell ref="G28:H28"/>
    <mergeCell ref="D8:K8"/>
    <mergeCell ref="I10:I11"/>
    <mergeCell ref="K10:K11"/>
    <mergeCell ref="J10:J11"/>
    <mergeCell ref="F10:F11"/>
    <mergeCell ref="G10:H10"/>
    <mergeCell ref="A10:A11"/>
    <mergeCell ref="C10:D10"/>
    <mergeCell ref="E10:E11"/>
    <mergeCell ref="B10:B11"/>
    <mergeCell ref="A28:B28"/>
    <mergeCell ref="A20:A23"/>
    <mergeCell ref="A16:A19"/>
    <mergeCell ref="A12:A15"/>
    <mergeCell ref="A24:A27"/>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opLeftCell="A4" zoomScale="80" zoomScaleNormal="80" workbookViewId="0">
      <selection activeCell="B9" sqref="B9:C9"/>
    </sheetView>
  </sheetViews>
  <sheetFormatPr baseColWidth="10" defaultRowHeight="15" x14ac:dyDescent="0.25"/>
  <cols>
    <col min="1" max="1" width="59.7109375" customWidth="1"/>
    <col min="2" max="2" width="19.42578125" customWidth="1"/>
    <col min="3" max="3" width="17.7109375" customWidth="1"/>
    <col min="4" max="4" width="18" customWidth="1"/>
    <col min="5" max="7" width="16.85546875" customWidth="1"/>
    <col min="8" max="8" width="18.85546875" customWidth="1"/>
    <col min="9" max="10" width="21.140625" customWidth="1"/>
    <col min="11" max="11" width="9.5703125" customWidth="1"/>
  </cols>
  <sheetData>
    <row r="1" spans="1:10" ht="33.75" x14ac:dyDescent="0.25">
      <c r="A1" s="10" t="s">
        <v>41</v>
      </c>
      <c r="C1" s="1"/>
    </row>
    <row r="3" spans="1:10" s="68" customFormat="1" ht="21" x14ac:dyDescent="0.35">
      <c r="A3" s="70" t="s">
        <v>55</v>
      </c>
    </row>
    <row r="4" spans="1:10" s="68" customFormat="1" ht="21" x14ac:dyDescent="0.35">
      <c r="A4" s="70" t="s">
        <v>57</v>
      </c>
    </row>
    <row r="5" spans="1:10" s="68" customFormat="1" ht="21" x14ac:dyDescent="0.35">
      <c r="A5" s="70" t="s">
        <v>54</v>
      </c>
    </row>
    <row r="7" spans="1:10" ht="74.25" customHeight="1" x14ac:dyDescent="0.25">
      <c r="A7" s="89"/>
      <c r="B7" s="89" t="s">
        <v>61</v>
      </c>
      <c r="C7" s="89"/>
      <c r="D7" s="94" t="s">
        <v>23</v>
      </c>
      <c r="E7" s="95"/>
      <c r="F7" s="94" t="s">
        <v>62</v>
      </c>
      <c r="G7" s="95"/>
      <c r="H7" s="89" t="s">
        <v>42</v>
      </c>
      <c r="I7" s="89" t="s">
        <v>64</v>
      </c>
      <c r="J7" s="89" t="s">
        <v>65</v>
      </c>
    </row>
    <row r="8" spans="1:10" ht="23.25" x14ac:dyDescent="0.25">
      <c r="A8" s="89"/>
      <c r="B8" s="8" t="s">
        <v>0</v>
      </c>
      <c r="C8" s="8" t="s">
        <v>1</v>
      </c>
      <c r="D8" s="8" t="s">
        <v>0</v>
      </c>
      <c r="E8" s="8" t="s">
        <v>1</v>
      </c>
      <c r="F8" s="71" t="s">
        <v>0</v>
      </c>
      <c r="G8" s="71" t="s">
        <v>1</v>
      </c>
      <c r="H8" s="89"/>
      <c r="I8" s="89"/>
      <c r="J8" s="89"/>
    </row>
    <row r="9" spans="1:10" ht="34.5" customHeight="1" x14ac:dyDescent="0.25">
      <c r="A9" s="34" t="s">
        <v>27</v>
      </c>
      <c r="B9" s="75"/>
      <c r="C9" s="75"/>
      <c r="D9" s="83">
        <f>SUM('1- écart rémunération'!G12:G27)</f>
        <v>0</v>
      </c>
      <c r="E9" s="83">
        <f>SUM('1- écart rémunération'!H12:H27)</f>
        <v>0</v>
      </c>
      <c r="F9" s="76" t="e">
        <f>B9/D9</f>
        <v>#DIV/0!</v>
      </c>
      <c r="G9" s="76" t="e">
        <f>C9/E9</f>
        <v>#DIV/0!</v>
      </c>
      <c r="H9" s="76" t="e">
        <f>G9-F9</f>
        <v>#DIV/0!</v>
      </c>
      <c r="I9" s="77" t="e">
        <f>IF(AND(0&lt;=B9,B9&lt;=D9,0&lt;=C9,C9&lt;=E9),ABS(F9-G9),"#VALEUR!")</f>
        <v>#DIV/0!</v>
      </c>
      <c r="J9" s="79" t="e">
        <f>I9*MIN(D9,E9)</f>
        <v>#DIV/0!</v>
      </c>
    </row>
    <row r="10" spans="1:10" s="28" customFormat="1" ht="25.5" customHeight="1" x14ac:dyDescent="0.25">
      <c r="A10" s="87" t="s">
        <v>86</v>
      </c>
      <c r="B10" s="87"/>
      <c r="C10" s="87"/>
      <c r="D10" s="87"/>
      <c r="E10" s="87"/>
      <c r="F10" s="87"/>
      <c r="G10" s="87"/>
      <c r="H10" s="87"/>
      <c r="I10" s="88" t="e">
        <f>IF(I9="#VALEUR!","Incohérence dans les nombres de salariés saisis."," ")</f>
        <v>#DIV/0!</v>
      </c>
      <c r="J10" s="87"/>
    </row>
    <row r="11" spans="1:10" s="28" customFormat="1" ht="23.25" customHeight="1" x14ac:dyDescent="0.35">
      <c r="A11" s="29" t="s">
        <v>63</v>
      </c>
      <c r="B11" s="25"/>
      <c r="C11" s="25"/>
      <c r="D11" s="27"/>
      <c r="E11" s="27"/>
      <c r="F11" s="27"/>
      <c r="G11" s="27"/>
      <c r="H11" s="27"/>
      <c r="I11" s="26"/>
      <c r="J11" s="26"/>
    </row>
    <row r="12" spans="1:10" s="28" customFormat="1" ht="23.25" customHeight="1" x14ac:dyDescent="0.35">
      <c r="A12" s="29" t="s">
        <v>87</v>
      </c>
      <c r="B12" s="25"/>
      <c r="C12" s="25"/>
      <c r="D12" s="27"/>
      <c r="E12" s="27"/>
      <c r="F12" s="27"/>
      <c r="G12" s="27"/>
      <c r="H12" s="27"/>
      <c r="I12" s="26"/>
      <c r="J12" s="26"/>
    </row>
    <row r="14" spans="1:10" ht="23.25" x14ac:dyDescent="0.35">
      <c r="A14" s="11" t="s">
        <v>18</v>
      </c>
      <c r="D14" s="38" t="str">
        <f>IF(AND(ISBLANK(B9),ISBLANK(C9)),"#N/A",IF(AND(D9&gt;=5,E9&gt;=5,B9+C9&gt;0),1,0))</f>
        <v>#N/A</v>
      </c>
      <c r="E14" s="30" t="str">
        <f>IF(D14=1,"Il y a eu des augmentations et les effectifs comportent au moins 5 femmes et 5 hommes.",IF(OR(D9&lt;5,E9&lt;5),"Les effectifs comprennent moins de 5 femmes ou moins de 5 hommes.",IF(AND(ISBLANK(B9),ISBLANK(C9))," ","Il n'y a pas eu d'augmentations dans l'entreprise.")))</f>
        <v>Les effectifs comprennent moins de 5 femmes ou moins de 5 hommes.</v>
      </c>
      <c r="F14" s="4"/>
      <c r="G14" s="4"/>
      <c r="H14" s="4"/>
    </row>
    <row r="15" spans="1:10" ht="23.25" x14ac:dyDescent="0.35">
      <c r="A15" s="11" t="s">
        <v>66</v>
      </c>
      <c r="D15" s="14" t="str">
        <f>IF(D14=1,ABS(ROUND(100*I9,1)),IF(D14=0,"INCALCULABLE","#N/A"))</f>
        <v>#N/A</v>
      </c>
      <c r="E15" s="30" t="e">
        <f>IF(AND(H9&gt;=0.05%,D14=1),"Un écart de taux d'augmentation est constaté en faveur des hommes.",IF(AND(H9&lt;=-0.05%,D14=1),"Un écart de taux d'augmentation est constaté en faveur des femmes."," "))</f>
        <v>#DIV/0!</v>
      </c>
      <c r="F15" s="4"/>
      <c r="G15" s="4"/>
      <c r="H15" s="4"/>
    </row>
    <row r="16" spans="1:10" ht="23.25" x14ac:dyDescent="0.35">
      <c r="A16" s="11" t="s">
        <v>69</v>
      </c>
      <c r="D16" s="14" t="str">
        <f>IF(D14=1,ABS(ROUND(J9,1)),IF(D14=0,"INCALCULABLE","#N/A"))</f>
        <v>#N/A</v>
      </c>
      <c r="E16" s="96" t="e">
        <f>IF(AND(D14=1,H9&gt;=0.05%,E9&gt;=D9),'2 - message'!C4,IF(AND(D14=1,H9&gt;=0.05%,E9&lt;D9),'2 - message'!C5,IF(AND(D14=1,H9&lt;=-0.05%,E9&lt;=D9),'2 - message'!C8,IF(AND(D14=1,H9&lt;=-0.05%,D9&lt;E9),'2 - message'!C7," "))))</f>
        <v>#DIV/0!</v>
      </c>
      <c r="F16" s="96"/>
      <c r="G16" s="96"/>
      <c r="H16" s="96"/>
      <c r="I16" s="96"/>
      <c r="J16" s="96"/>
    </row>
    <row r="17" spans="1:10" s="28" customFormat="1" ht="23.25" x14ac:dyDescent="0.35">
      <c r="A17" s="85"/>
      <c r="D17" s="86"/>
      <c r="E17" s="96"/>
      <c r="F17" s="96"/>
      <c r="G17" s="96"/>
      <c r="H17" s="96"/>
      <c r="I17" s="96"/>
      <c r="J17" s="96"/>
    </row>
    <row r="18" spans="1:10" ht="23.25" x14ac:dyDescent="0.35">
      <c r="A18" s="11" t="s">
        <v>67</v>
      </c>
      <c r="D18" s="78" t="e">
        <f>IF('1- écart rémunération'!D32=1,IF(AND('1- écart rémunération'!D34&lt;MAX(barèmes!C5:C26), SIGN(H9)=-SIGN('1- écart rémunération'!K28)),MAX(barèmes!F5:F8),VLOOKUP(D15,barèmes!E5:F8,2)),VLOOKUP(D15,barèmes!E5:F8,2))</f>
        <v>#N/A</v>
      </c>
      <c r="E18" s="30"/>
      <c r="F18" s="4"/>
      <c r="G18" s="4"/>
      <c r="H18" s="4"/>
    </row>
    <row r="19" spans="1:10" ht="23.25" x14ac:dyDescent="0.35">
      <c r="A19" s="11" t="s">
        <v>68</v>
      </c>
      <c r="D19" s="78" t="e">
        <f>IF('1- écart rémunération'!D32=1,IF(AND('1- écart rémunération'!D34&lt;MAX(barèmes!C5:C26), SIGN(H9)=-SIGN('1- écart rémunération'!K28)),MAX(barèmes!F5:F8),VLOOKUP(D16,barèmes!E5:F8,2)),VLOOKUP(D16,barèmes!E5:F8,2))</f>
        <v>#N/A</v>
      </c>
      <c r="E19" s="30"/>
      <c r="F19" s="4"/>
      <c r="G19" s="4"/>
      <c r="H19" s="4"/>
    </row>
    <row r="20" spans="1:10" ht="23.25" x14ac:dyDescent="0.35">
      <c r="A20" s="11" t="s">
        <v>85</v>
      </c>
      <c r="D20" s="17" t="e">
        <f>MAX(D18,D19)</f>
        <v>#N/A</v>
      </c>
      <c r="E20" s="30" t="str">
        <f>IF('1- écart rémunération'!D32=1,IF(AND('1- écart rémunération'!D34&lt;MAX(barèmes!C5:C26), SIGN(H9)=-SIGN('1- écart rémunération'!K28),D15&gt;=0.1),"L'écart d'augmentations réduit l'écart de rémunération. Tous les points sont accordés."," ")," ")</f>
        <v xml:space="preserve"> </v>
      </c>
      <c r="F20" s="4"/>
      <c r="G20" s="4"/>
      <c r="H20" s="4"/>
    </row>
    <row r="24" spans="1:10" x14ac:dyDescent="0.25">
      <c r="B24" s="73"/>
      <c r="C24" s="73"/>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27" sqref="C27"/>
    </sheetView>
  </sheetViews>
  <sheetFormatPr baseColWidth="10" defaultRowHeight="15" x14ac:dyDescent="0.25"/>
  <cols>
    <col min="1" max="1" width="20.140625" customWidth="1"/>
    <col min="2" max="2" width="17.42578125" customWidth="1"/>
    <col min="3" max="3" width="136" customWidth="1"/>
  </cols>
  <sheetData>
    <row r="2" spans="1:3" x14ac:dyDescent="0.25">
      <c r="A2" s="99" t="s">
        <v>70</v>
      </c>
      <c r="B2" s="99"/>
      <c r="C2" s="97" t="s">
        <v>79</v>
      </c>
    </row>
    <row r="3" spans="1:3" ht="33.75" customHeight="1" x14ac:dyDescent="0.25">
      <c r="A3" s="80" t="s">
        <v>71</v>
      </c>
      <c r="B3" s="80" t="s">
        <v>72</v>
      </c>
      <c r="C3" s="98"/>
    </row>
    <row r="4" spans="1:3" x14ac:dyDescent="0.25">
      <c r="A4" t="s">
        <v>1</v>
      </c>
      <c r="B4" t="s">
        <v>0</v>
      </c>
      <c r="C4" s="81" t="s">
        <v>75</v>
      </c>
    </row>
    <row r="5" spans="1:3" x14ac:dyDescent="0.25">
      <c r="A5" t="s">
        <v>1</v>
      </c>
      <c r="B5" t="s">
        <v>1</v>
      </c>
      <c r="C5" s="81" t="s">
        <v>73</v>
      </c>
    </row>
    <row r="6" spans="1:3" x14ac:dyDescent="0.25">
      <c r="A6" t="s">
        <v>1</v>
      </c>
      <c r="B6" t="s">
        <v>78</v>
      </c>
      <c r="C6" t="str">
        <f>C4</f>
        <v>Si ce nombre de femmes supplémentaires avait bénéficié d'une augmentation, les taux d'augmentation seraient égaux entre hommes et femmes.</v>
      </c>
    </row>
    <row r="7" spans="1:3" x14ac:dyDescent="0.25">
      <c r="A7" t="s">
        <v>0</v>
      </c>
      <c r="B7" t="s">
        <v>0</v>
      </c>
      <c r="C7" s="81" t="s">
        <v>74</v>
      </c>
    </row>
    <row r="8" spans="1:3" x14ac:dyDescent="0.25">
      <c r="A8" t="s">
        <v>0</v>
      </c>
      <c r="B8" t="s">
        <v>1</v>
      </c>
      <c r="C8" s="81" t="s">
        <v>76</v>
      </c>
    </row>
    <row r="9" spans="1:3" x14ac:dyDescent="0.25">
      <c r="A9" t="s">
        <v>0</v>
      </c>
      <c r="B9" t="s">
        <v>78</v>
      </c>
      <c r="C9" t="str">
        <f>C8</f>
        <v>Si ce nombre d'hommes supplémentaires avait bénéficié d'une augmentation, les taux d'augmentation seraient égaux entre hommes et femmes.</v>
      </c>
    </row>
    <row r="10" spans="1:3" x14ac:dyDescent="0.25">
      <c r="A10" t="s">
        <v>77</v>
      </c>
      <c r="B10" t="s">
        <v>0</v>
      </c>
    </row>
    <row r="11" spans="1:3" x14ac:dyDescent="0.25">
      <c r="A11" t="s">
        <v>77</v>
      </c>
      <c r="B11" t="s">
        <v>1</v>
      </c>
    </row>
    <row r="12" spans="1:3" x14ac:dyDescent="0.2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80" zoomScaleNormal="80" workbookViewId="0">
      <selection activeCell="C13" sqref="C13"/>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100" t="s">
        <v>90</v>
      </c>
      <c r="B1" s="101"/>
      <c r="C1" s="101"/>
      <c r="D1" s="101"/>
      <c r="E1" s="101"/>
      <c r="F1" s="101"/>
      <c r="G1" s="101"/>
      <c r="H1" s="101"/>
      <c r="I1" s="101"/>
      <c r="J1" s="101"/>
      <c r="K1" s="101"/>
      <c r="L1" s="101"/>
      <c r="M1" s="101"/>
    </row>
    <row r="3" spans="1:13" s="68" customFormat="1" ht="21" x14ac:dyDescent="0.35">
      <c r="A3" s="70" t="s">
        <v>55</v>
      </c>
    </row>
    <row r="4" spans="1:13" s="68" customFormat="1" ht="21" x14ac:dyDescent="0.35">
      <c r="A4" s="70" t="s">
        <v>57</v>
      </c>
    </row>
    <row r="6" spans="1:13" ht="74.25" customHeight="1" x14ac:dyDescent="0.25">
      <c r="A6" s="89"/>
      <c r="B6" s="89" t="s">
        <v>92</v>
      </c>
      <c r="C6" s="89"/>
      <c r="D6" s="89" t="s">
        <v>47</v>
      </c>
    </row>
    <row r="7" spans="1:13" ht="23.25" x14ac:dyDescent="0.25">
      <c r="A7" s="89"/>
      <c r="B7" s="8" t="s">
        <v>46</v>
      </c>
      <c r="C7" s="8" t="s">
        <v>91</v>
      </c>
      <c r="D7" s="89"/>
    </row>
    <row r="8" spans="1:13" ht="32.25" customHeight="1" x14ac:dyDescent="0.25">
      <c r="A8" s="34" t="s">
        <v>27</v>
      </c>
      <c r="B8" s="35"/>
      <c r="C8" s="35"/>
      <c r="D8" s="74" t="str">
        <f>IF(C12=1, IF(AND(C8&gt;=0,C8&lt;=B8),C8/B8,"ERREUR")," ")</f>
        <v xml:space="preserve"> </v>
      </c>
    </row>
    <row r="9" spans="1:13" s="28" customFormat="1" ht="129" customHeight="1" x14ac:dyDescent="0.35">
      <c r="A9" s="102" t="s">
        <v>89</v>
      </c>
      <c r="B9" s="103"/>
      <c r="C9" s="103"/>
      <c r="D9" s="103"/>
    </row>
    <row r="10" spans="1:13" s="28" customFormat="1" ht="51" customHeight="1" x14ac:dyDescent="0.25">
      <c r="A10" s="104" t="s">
        <v>93</v>
      </c>
      <c r="B10" s="105"/>
      <c r="C10" s="105"/>
      <c r="D10" s="105"/>
    </row>
    <row r="12" spans="1:13" ht="23.25" x14ac:dyDescent="0.35">
      <c r="A12" s="11" t="s">
        <v>18</v>
      </c>
      <c r="C12" s="84" t="str">
        <f>IF(ISBLANK(B8),"#N/A",IF(B8&gt;0,1,0))</f>
        <v>#N/A</v>
      </c>
      <c r="D12" s="30" t="str">
        <f>IF(C12=1,"Il y a eu au moins un retour de congé maternité avec augmentation pendant ce congé.",IF(C12=0,"Il n'y a pas eu de retour de congé maternité avec augmentation pendant ce congé."," "))</f>
        <v xml:space="preserve"> </v>
      </c>
      <c r="E12" s="4"/>
    </row>
    <row r="13" spans="1:13" ht="71.25" customHeight="1" x14ac:dyDescent="0.35">
      <c r="A13" s="106" t="s">
        <v>48</v>
      </c>
      <c r="B13" s="106"/>
      <c r="C13" s="14" t="str">
        <f>IF(C12=1,ABS(ROUND(100*D8,1)),IF(C12=0,"INCALCULABLE","#N/A"))</f>
        <v>#N/A</v>
      </c>
      <c r="D13" s="41"/>
      <c r="E13" s="30"/>
    </row>
    <row r="14" spans="1:13" ht="44.25" customHeight="1" x14ac:dyDescent="0.25">
      <c r="A14" s="42" t="s">
        <v>49</v>
      </c>
      <c r="B14" s="43"/>
      <c r="C14" s="44" t="e">
        <f>VLOOKUP(C13,barèmes!H5:I6,2)</f>
        <v>#N/A</v>
      </c>
      <c r="D14" s="93" t="e">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#N/A</v>
      </c>
      <c r="E14" s="93"/>
      <c r="F14" s="93"/>
      <c r="G14" s="93"/>
      <c r="H14" s="93"/>
      <c r="I14" s="93"/>
      <c r="J14" s="93"/>
      <c r="K14" s="93"/>
      <c r="L14" s="93"/>
      <c r="M14" s="93"/>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80" zoomScaleNormal="80" workbookViewId="0">
      <selection activeCell="F21" sqref="F21"/>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0" t="s">
        <v>82</v>
      </c>
      <c r="C1" s="1"/>
      <c r="D1" s="1"/>
    </row>
    <row r="3" spans="1:5" s="68" customFormat="1" ht="21" x14ac:dyDescent="0.35">
      <c r="A3" s="70" t="s">
        <v>55</v>
      </c>
    </row>
    <row r="4" spans="1:5" s="68" customFormat="1" ht="21" x14ac:dyDescent="0.35">
      <c r="A4" s="70" t="s">
        <v>57</v>
      </c>
    </row>
    <row r="6" spans="1:5" ht="74.25" customHeight="1" x14ac:dyDescent="0.25">
      <c r="A6" s="89"/>
      <c r="B6" s="94" t="s">
        <v>25</v>
      </c>
      <c r="C6" s="107"/>
      <c r="D6" s="95"/>
      <c r="E6" s="89" t="s">
        <v>28</v>
      </c>
    </row>
    <row r="7" spans="1:5" ht="23.25" x14ac:dyDescent="0.25">
      <c r="A7" s="89"/>
      <c r="B7" s="8" t="s">
        <v>0</v>
      </c>
      <c r="C7" s="8" t="s">
        <v>1</v>
      </c>
      <c r="D7" s="8" t="s">
        <v>11</v>
      </c>
      <c r="E7" s="89"/>
    </row>
    <row r="8" spans="1:5" ht="45" customHeight="1" x14ac:dyDescent="0.25">
      <c r="A8" s="34" t="s">
        <v>27</v>
      </c>
      <c r="B8" s="35"/>
      <c r="C8" s="35"/>
      <c r="D8" s="36">
        <f>B8+C8</f>
        <v>0</v>
      </c>
      <c r="E8" s="37" t="str">
        <f>IF(D8=10,MIN(B8,C8),"TOTAL différent de 10")</f>
        <v>TOTAL différent de 10</v>
      </c>
    </row>
    <row r="9" spans="1:5" s="28" customFormat="1" ht="23.25" customHeight="1" x14ac:dyDescent="0.35">
      <c r="A9" s="29" t="s">
        <v>26</v>
      </c>
      <c r="B9" s="25"/>
      <c r="C9" s="25"/>
      <c r="D9" s="25"/>
      <c r="E9" s="26"/>
    </row>
    <row r="11" spans="1:5" ht="68.25" customHeight="1" x14ac:dyDescent="0.35">
      <c r="A11" s="106" t="s">
        <v>30</v>
      </c>
      <c r="B11" s="101"/>
      <c r="C11" s="66" t="str">
        <f>E8</f>
        <v>TOTAL différent de 10</v>
      </c>
      <c r="D11" s="30" t="str">
        <f>IF(D8=10,IF(B8&gt;C8,"Les hommes sont sous-représentés parmi les salariés les mieux rémunérés.",IF(C8&gt;B8,"Les femmes sont sous-représentées parmi les salariés les mieux rémunérés.","Les hommes et les femmes sont à parité parmi les salariés les mieux rémunérés."))," ")</f>
        <v xml:space="preserve"> </v>
      </c>
    </row>
    <row r="12" spans="1:5" ht="23.25" x14ac:dyDescent="0.35">
      <c r="A12" s="11" t="s">
        <v>29</v>
      </c>
      <c r="C12" s="67" t="e">
        <f>VLOOKUP(C11,barèmes!K5:L7,2)</f>
        <v>#N/A</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80" zoomScaleNormal="80" workbookViewId="0">
      <selection activeCell="C17" sqref="C17"/>
    </sheetView>
  </sheetViews>
  <sheetFormatPr baseColWidth="10" defaultRowHeight="15" x14ac:dyDescent="0.25"/>
  <cols>
    <col min="1" max="1" width="48.5703125" customWidth="1"/>
    <col min="2" max="2" width="20.85546875" customWidth="1"/>
    <col min="3" max="3" width="27.5703125" customWidth="1"/>
    <col min="4" max="4" width="28.140625" customWidth="1"/>
    <col min="5" max="5" width="27.7109375" customWidth="1"/>
    <col min="6" max="6" width="30.7109375" customWidth="1"/>
  </cols>
  <sheetData>
    <row r="1" spans="1:6" ht="35.25" x14ac:dyDescent="0.25">
      <c r="A1" s="53" t="s">
        <v>31</v>
      </c>
    </row>
    <row r="3" spans="1:6" s="68" customFormat="1" ht="23.25" x14ac:dyDescent="0.35">
      <c r="A3" s="11" t="s">
        <v>24</v>
      </c>
      <c r="B3" s="69"/>
    </row>
    <row r="5" spans="1:6" ht="59.25" customHeight="1" thickBot="1" x14ac:dyDescent="0.3">
      <c r="A5" s="6"/>
      <c r="B5" s="5" t="s">
        <v>13</v>
      </c>
      <c r="C5" s="5" t="s">
        <v>21</v>
      </c>
      <c r="D5" s="5" t="s">
        <v>32</v>
      </c>
      <c r="E5" s="5" t="s">
        <v>22</v>
      </c>
      <c r="F5" s="5" t="s">
        <v>53</v>
      </c>
    </row>
    <row r="6" spans="1:6" ht="50.1" customHeight="1" thickTop="1" thickBot="1" x14ac:dyDescent="0.3">
      <c r="A6" s="2" t="s">
        <v>45</v>
      </c>
      <c r="B6" s="45" t="str">
        <f>'1- écart rémunération'!D32</f>
        <v>#N/A</v>
      </c>
      <c r="C6" s="46" t="str">
        <f>'1- écart rémunération'!D33</f>
        <v>#N/A</v>
      </c>
      <c r="D6" s="45" t="str">
        <f>IF(B6=1,'1- écart rémunération'!D34," ")</f>
        <v xml:space="preserve"> </v>
      </c>
      <c r="E6" s="50">
        <v>40</v>
      </c>
      <c r="F6" s="50" t="e">
        <f>B6*E6</f>
        <v>#VALUE!</v>
      </c>
    </row>
    <row r="7" spans="1:6" ht="56.25" customHeight="1" thickBot="1" x14ac:dyDescent="0.3">
      <c r="A7" s="3" t="s">
        <v>80</v>
      </c>
      <c r="B7" s="47" t="str">
        <f>'2- écart augmentations'!D14</f>
        <v>#N/A</v>
      </c>
      <c r="C7" s="82" t="str">
        <f>IF(B7=1,MIN('2- écart augmentations'!D15,'2- écart augmentations'!D16),IF(B7=0,"INCALCULABLE","#N/A"))</f>
        <v>#N/A</v>
      </c>
      <c r="D7" s="47" t="str">
        <f>IF(B7=1,'2- écart augmentations'!D20," ")</f>
        <v xml:space="preserve"> </v>
      </c>
      <c r="E7" s="51">
        <v>35</v>
      </c>
      <c r="F7" s="51" t="e">
        <f t="shared" ref="F7:F9" si="0">B7*E7</f>
        <v>#VALUE!</v>
      </c>
    </row>
    <row r="8" spans="1:6" ht="50.1" customHeight="1" thickBot="1" x14ac:dyDescent="0.3">
      <c r="A8" s="3" t="s">
        <v>81</v>
      </c>
      <c r="B8" s="47" t="str">
        <f>'3- AI maternité'!C12</f>
        <v>#N/A</v>
      </c>
      <c r="C8" s="48" t="str">
        <f>'3- AI maternité'!C13</f>
        <v>#N/A</v>
      </c>
      <c r="D8" s="48" t="str">
        <f>IF(B8=1,'3- AI maternité'!C14," ")</f>
        <v xml:space="preserve"> </v>
      </c>
      <c r="E8" s="51">
        <v>15</v>
      </c>
      <c r="F8" s="51" t="e">
        <f t="shared" si="0"/>
        <v>#VALUE!</v>
      </c>
    </row>
    <row r="9" spans="1:6" ht="60.75" customHeight="1" x14ac:dyDescent="0.25">
      <c r="A9" s="24" t="s">
        <v>82</v>
      </c>
      <c r="B9" s="49">
        <v>1</v>
      </c>
      <c r="C9" s="49" t="str">
        <f>'4- 10 + hautes rému'!C11</f>
        <v>TOTAL différent de 10</v>
      </c>
      <c r="D9" s="49" t="e">
        <f>IF(B9=1,'4- 10 + hautes rému'!C12," ")</f>
        <v>#N/A</v>
      </c>
      <c r="E9" s="52">
        <v>10</v>
      </c>
      <c r="F9" s="52">
        <f t="shared" si="0"/>
        <v>10</v>
      </c>
    </row>
    <row r="10" spans="1:6" ht="45" customHeight="1" x14ac:dyDescent="0.25">
      <c r="A10" s="54" t="s">
        <v>51</v>
      </c>
      <c r="B10" s="55"/>
      <c r="C10" s="55"/>
      <c r="D10" s="56" t="e">
        <f>SUM(D6:D9)</f>
        <v>#N/A</v>
      </c>
      <c r="E10" s="57"/>
      <c r="F10" s="57" t="e">
        <f>SUM(F6:F9)</f>
        <v>#VALUE!</v>
      </c>
    </row>
    <row r="11" spans="1:6" ht="45" customHeight="1" x14ac:dyDescent="0.25">
      <c r="A11" s="58" t="s">
        <v>50</v>
      </c>
      <c r="B11" s="59"/>
      <c r="C11" s="59"/>
      <c r="D11" s="60" t="e">
        <f>IF(F10&gt;=75,D10*100/F10,"INCALCULABLE")</f>
        <v>#VALUE!</v>
      </c>
      <c r="E11" s="61"/>
      <c r="F11" s="61">
        <v>100</v>
      </c>
    </row>
    <row r="12" spans="1:6" ht="21" x14ac:dyDescent="0.35">
      <c r="A12" s="30" t="e">
        <f>IF(F10&lt;75,"L'index est incalculable car le nombre de points maximum des indicateurs calculables est inférieur à 75.",IF(AND(F10&gt;=75,F10&lt;100),"Le total des indicateurs calculables est ramené sur 100 points en appliquant la règle de la proportionnalité."," "))</f>
        <v>#VALUE!</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9"/>
  <sheetViews>
    <sheetView workbookViewId="0">
      <selection activeCell="H3" sqref="H3:I3"/>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8" max="9" width="15.5703125" customWidth="1"/>
    <col min="10" max="10" width="4.28515625" customWidth="1"/>
    <col min="11" max="12" width="15.5703125" customWidth="1"/>
  </cols>
  <sheetData>
    <row r="2" spans="2:12" ht="21" x14ac:dyDescent="0.35">
      <c r="B2" s="40" t="s">
        <v>52</v>
      </c>
    </row>
    <row r="3" spans="2:12" ht="81.75" customHeight="1" x14ac:dyDescent="0.25">
      <c r="B3" s="108" t="s">
        <v>43</v>
      </c>
      <c r="C3" s="108"/>
      <c r="E3" s="108" t="s">
        <v>44</v>
      </c>
      <c r="F3" s="108"/>
      <c r="H3" s="109" t="s">
        <v>83</v>
      </c>
      <c r="I3" s="109"/>
      <c r="K3" s="108" t="s">
        <v>84</v>
      </c>
      <c r="L3" s="108"/>
    </row>
    <row r="4" spans="2:12" x14ac:dyDescent="0.25">
      <c r="B4" t="s">
        <v>14</v>
      </c>
      <c r="C4" t="s">
        <v>15</v>
      </c>
      <c r="E4" t="s">
        <v>14</v>
      </c>
      <c r="F4" t="s">
        <v>15</v>
      </c>
      <c r="H4" s="28" t="s">
        <v>14</v>
      </c>
      <c r="I4" s="28" t="s">
        <v>15</v>
      </c>
      <c r="K4" t="s">
        <v>14</v>
      </c>
      <c r="L4" t="s">
        <v>15</v>
      </c>
    </row>
    <row r="5" spans="2:12" x14ac:dyDescent="0.25">
      <c r="B5" s="16">
        <v>0</v>
      </c>
      <c r="C5">
        <v>40</v>
      </c>
      <c r="E5" s="16">
        <v>0</v>
      </c>
      <c r="F5">
        <v>35</v>
      </c>
      <c r="H5" s="39">
        <v>0</v>
      </c>
      <c r="I5" s="28">
        <v>0</v>
      </c>
      <c r="K5" s="15">
        <v>0</v>
      </c>
      <c r="L5">
        <v>0</v>
      </c>
    </row>
    <row r="6" spans="2:12" x14ac:dyDescent="0.25">
      <c r="B6" s="16">
        <v>0.1</v>
      </c>
      <c r="C6">
        <v>39</v>
      </c>
      <c r="E6" s="16">
        <v>2.1</v>
      </c>
      <c r="F6">
        <v>25</v>
      </c>
      <c r="H6" s="39">
        <v>100</v>
      </c>
      <c r="I6" s="28">
        <v>15</v>
      </c>
      <c r="K6" s="15">
        <v>2</v>
      </c>
      <c r="L6">
        <v>5</v>
      </c>
    </row>
    <row r="7" spans="2:12" x14ac:dyDescent="0.25">
      <c r="B7" s="16">
        <f>B6+1</f>
        <v>1.1000000000000001</v>
      </c>
      <c r="C7">
        <v>38</v>
      </c>
      <c r="E7" s="16">
        <v>5.0999999999999996</v>
      </c>
      <c r="F7">
        <v>15</v>
      </c>
      <c r="K7" s="15">
        <v>4</v>
      </c>
      <c r="L7">
        <v>10</v>
      </c>
    </row>
    <row r="8" spans="2:12" x14ac:dyDescent="0.25">
      <c r="B8" s="16">
        <f t="shared" ref="B8:B25" si="0">B7+1</f>
        <v>2.1</v>
      </c>
      <c r="C8">
        <v>37</v>
      </c>
      <c r="E8" s="16">
        <v>10.1</v>
      </c>
      <c r="F8">
        <v>0</v>
      </c>
      <c r="K8" s="15"/>
    </row>
    <row r="9" spans="2:12" x14ac:dyDescent="0.25">
      <c r="B9" s="16">
        <f t="shared" si="0"/>
        <v>3.1</v>
      </c>
      <c r="C9">
        <v>36</v>
      </c>
      <c r="E9" s="16"/>
    </row>
    <row r="10" spans="2:12" x14ac:dyDescent="0.25">
      <c r="B10" s="16">
        <f t="shared" si="0"/>
        <v>4.0999999999999996</v>
      </c>
      <c r="C10">
        <v>35</v>
      </c>
      <c r="E10" s="16"/>
    </row>
    <row r="11" spans="2:12" x14ac:dyDescent="0.25">
      <c r="B11" s="16">
        <f t="shared" si="0"/>
        <v>5.0999999999999996</v>
      </c>
      <c r="C11">
        <v>34</v>
      </c>
      <c r="E11" s="16"/>
    </row>
    <row r="12" spans="2:12" x14ac:dyDescent="0.25">
      <c r="B12" s="16">
        <f t="shared" si="0"/>
        <v>6.1</v>
      </c>
      <c r="C12">
        <v>33</v>
      </c>
      <c r="E12" s="16"/>
    </row>
    <row r="13" spans="2:12" x14ac:dyDescent="0.25">
      <c r="B13" s="16">
        <f t="shared" si="0"/>
        <v>7.1</v>
      </c>
      <c r="C13">
        <v>31</v>
      </c>
      <c r="E13" s="16"/>
    </row>
    <row r="14" spans="2:12" x14ac:dyDescent="0.25">
      <c r="B14" s="16">
        <f t="shared" si="0"/>
        <v>8.1</v>
      </c>
      <c r="C14">
        <v>29</v>
      </c>
      <c r="E14" s="16"/>
    </row>
    <row r="15" spans="2:12" x14ac:dyDescent="0.25">
      <c r="B15" s="16">
        <f t="shared" si="0"/>
        <v>9.1</v>
      </c>
      <c r="C15">
        <v>27</v>
      </c>
      <c r="E15" s="16"/>
    </row>
    <row r="16" spans="2:12" x14ac:dyDescent="0.25">
      <c r="B16" s="16">
        <f t="shared" si="0"/>
        <v>10.1</v>
      </c>
      <c r="C16">
        <v>25</v>
      </c>
      <c r="E16" s="16"/>
    </row>
    <row r="17" spans="2:5" x14ac:dyDescent="0.25">
      <c r="B17" s="16">
        <f t="shared" si="0"/>
        <v>11.1</v>
      </c>
      <c r="C17">
        <v>23</v>
      </c>
      <c r="E17" s="16"/>
    </row>
    <row r="18" spans="2:5" x14ac:dyDescent="0.25">
      <c r="B18" s="16">
        <f t="shared" si="0"/>
        <v>12.1</v>
      </c>
      <c r="C18">
        <v>21</v>
      </c>
      <c r="E18" s="16"/>
    </row>
    <row r="19" spans="2:5" x14ac:dyDescent="0.25">
      <c r="B19" s="16">
        <f t="shared" si="0"/>
        <v>13.1</v>
      </c>
      <c r="C19">
        <v>19</v>
      </c>
      <c r="E19" s="16"/>
    </row>
    <row r="20" spans="2:5" x14ac:dyDescent="0.25">
      <c r="B20" s="16">
        <f t="shared" si="0"/>
        <v>14.1</v>
      </c>
      <c r="C20">
        <v>17</v>
      </c>
      <c r="E20" s="16"/>
    </row>
    <row r="21" spans="2:5" x14ac:dyDescent="0.25">
      <c r="B21" s="16">
        <f t="shared" si="0"/>
        <v>15.1</v>
      </c>
      <c r="C21">
        <v>14</v>
      </c>
      <c r="E21" s="16"/>
    </row>
    <row r="22" spans="2:5" x14ac:dyDescent="0.25">
      <c r="B22" s="16">
        <f t="shared" si="0"/>
        <v>16.100000000000001</v>
      </c>
      <c r="C22">
        <v>11</v>
      </c>
      <c r="E22" s="16"/>
    </row>
    <row r="23" spans="2:5" x14ac:dyDescent="0.25">
      <c r="B23" s="16">
        <f t="shared" si="0"/>
        <v>17.100000000000001</v>
      </c>
      <c r="C23">
        <v>8</v>
      </c>
      <c r="E23" s="16"/>
    </row>
    <row r="24" spans="2:5" x14ac:dyDescent="0.25">
      <c r="B24" s="16">
        <f t="shared" si="0"/>
        <v>18.100000000000001</v>
      </c>
      <c r="C24">
        <v>5</v>
      </c>
      <c r="E24" s="16"/>
    </row>
    <row r="25" spans="2:5" x14ac:dyDescent="0.25">
      <c r="B25" s="16">
        <f t="shared" si="0"/>
        <v>19.100000000000001</v>
      </c>
      <c r="C25">
        <v>2</v>
      </c>
      <c r="E25" s="16"/>
    </row>
    <row r="26" spans="2:5" x14ac:dyDescent="0.25">
      <c r="B26" s="16">
        <f t="shared" ref="B26" si="1">B25+1</f>
        <v>20.100000000000001</v>
      </c>
      <c r="C26">
        <v>0</v>
      </c>
    </row>
    <row r="27" spans="2:5" x14ac:dyDescent="0.25">
      <c r="B27" s="13"/>
    </row>
    <row r="28" spans="2:5" x14ac:dyDescent="0.25">
      <c r="B28" s="13"/>
    </row>
    <row r="29" spans="2:5" x14ac:dyDescent="0.25">
      <c r="B29" s="13"/>
    </row>
  </sheetData>
  <mergeCells count="4">
    <mergeCell ref="B3:C3"/>
    <mergeCell ref="E3:F3"/>
    <mergeCell ref="H3:I3"/>
    <mergeCell ref="K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NEGRO, Clémentine (DGT)</cp:lastModifiedBy>
  <cp:lastPrinted>2019-09-30T10:15:31Z</cp:lastPrinted>
  <dcterms:created xsi:type="dcterms:W3CDTF">2018-06-27T07:13:52Z</dcterms:created>
  <dcterms:modified xsi:type="dcterms:W3CDTF">2019-11-13T10:15:13Z</dcterms:modified>
</cp:coreProperties>
</file>